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42F6D876-F0A2-4D1E-A39F-28D9B1139309}" xr6:coauthVersionLast="47" xr6:coauthVersionMax="47" xr10:uidLastSave="{00000000-0000-0000-0000-000000000000}"/>
  <workbookProtection workbookAlgorithmName="SHA-512" workbookHashValue="qCKz0YlYYE0h7Bky1eXBL08dx9XBwVSIkc4Nq1iIbAuHREnIhd6r5bNLeABDMLtZnAo8XL1Jy8WiMpHe0+/O/w==" workbookSaltValue="7qAC9P6d8s+KeG6rw6eEA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<sst xmlns="http://schemas.openxmlformats.org/spreadsheetml/2006/main" count="2812" uniqueCount="857">
  <si>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</si>
  <si>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</si>
  <si>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</si>
  <si>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</si>
  <si>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</si>
  <si>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</si>
  <si>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</si>
  <si>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</si>
  <si>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</si>
  <si>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</si>
  <si>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</si>
  <si>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</si>
  <si>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</si>
  <si>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</si>
  <si>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</si>
  <si>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</si>
  <si>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</si>
  <si>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</si>
  <si>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</si>
  <si>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</si>
  <si>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</si>
  <si>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</si>
  <si>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</si>
  <si>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</si>
  <si>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</si>
  <si>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</si>
  <si>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</si>
  <si>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</si>
  <si>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</si>
  <si>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</si>
  <si>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</si>
  <si>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</si>
  <si>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</si>
  <si>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</si>
  <si>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</si>
  <si>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</si>
  <si>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</si>
  <si>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</si>
  <si>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</si>
  <si>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</si>
  <si>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</si>
  <si>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</si>
  <si>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</si>
  <si>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</si>
  <si>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</si>
  <si>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</si>
  <si>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</si>
  <si>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</si>
  <si>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</si>
  <si>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</si>
  <si>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</si>
  <si>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</si>
  <si>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</si>
  <si>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</si>
  <si>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</si>
  <si>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</si>
  <si>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</si>
  <si>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</si>
  <si>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</si>
  <si>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</si>
  <si>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</si>
  <si>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</si>
  <si>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</si>
  <si>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</si>
  <si>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</si>
  <si>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</si>
  <si>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</si>
  <si>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</si>
  <si>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</si>
  <si>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</si>
  <si>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</si>
  <si>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</si>
  <si>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</si>
  <si>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</si>
  <si>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</si>
  <si>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</si>
  <si>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</si>
  <si>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</si>
  <si>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</si>
  <si>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</si>
  <si>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</si>
  <si>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</si>
  <si>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</si>
  <si>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</si>
  <si>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</si>
  <si>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</si>
  <si>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</si>
  <si>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</si>
  <si>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</si>
  <si>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</si>
  <si>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</si>
  <si>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</si>
  <si>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</si>
  <si>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</si>
  <si>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</si>
  <si>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</si>
  <si>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</si>
  <si>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</si>
  <si>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</si>
  <si>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</si>
  <si>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</si>
  <si>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</si>
  <si>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</si>
  <si>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</si>
  <si>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</si>
  <si>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</si>
  <si>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</si>
  <si>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</si>
  <si>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</si>
  <si>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</si>
  <si>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</si>
  <si>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</si>
  <si>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</si>
  <si>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</si>
  <si>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</si>
  <si>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</si>
  <si>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</si>
  <si>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</si>
  <si>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</si>
  <si>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</si>
  <si>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</si>
  <si>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</si>
  <si>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</si>
  <si>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</si>
  <si>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</si>
  <si>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</si>
  <si>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</si>
  <si>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</si>
  <si>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</si>
  <si>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</si>
  <si>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</si>
  <si>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</si>
  <si>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</si>
  <si>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</si>
  <si>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</si>
  <si>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</si>
  <si>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</si>
  <si>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</si>
  <si>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</si>
  <si>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</si>
  <si>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</si>
  <si>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</si>
  <si>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</si>
  <si>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</si>
  <si>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</si>
  <si>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</si>
  <si>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</si>
  <si>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</si>
  <si>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</si>
  <si>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</si>
  <si>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</si>
  <si>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</si>
  <si>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</si>
  <si>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</si>
  <si>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</si>
  <si>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</si>
  <si>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</si>
  <si>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</si>
  <si>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</si>
  <si>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</si>
  <si>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</si>
  <si>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</si>
  <si>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</si>
  <si>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</si>
  <si>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</si>
  <si>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</si>
  <si>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</si>
  <si>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</si>
  <si>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</si>
  <si>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</si>
  <si>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</si>
  <si>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</si>
  <si>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</si>
  <si>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</si>
  <si>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</si>
  <si>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</si>
  <si>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</si>
  <si>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</si>
  <si>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</si>
  <si>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</si>
  <si>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</si>
  <si>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</si>
  <si>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</si>
  <si>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</si>
  <si>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</si>
  <si>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</si>
  <si>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</si>
  <si>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</si>
  <si>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</si>
  <si>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</si>
  <si>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</si>
  <si>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</si>
  <si>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</si>
  <si>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</si>
  <si>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</si>
  <si>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</si>
  <si>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</si>
  <si>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</si>
  <si>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</si>
  <si>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</si>
  <si>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</si>
  <si>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</si>
  <si>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</si>
  <si>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</si>
  <si>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</si>
  <si>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</si>
  <si>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</si>
  <si>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</si>
  <si>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</si>
  <si>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</si>
  <si>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</si>
  <si>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</si>
  <si>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</si>
  <si>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</si>
  <si>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</si>
  <si>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</si>
  <si>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</si>
  <si>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</si>
  <si>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</si>
  <si>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</si>
  <si>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</si>
  <si>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</si>
  <si>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</si>
  <si>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</si>
  <si>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</si>
  <si>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</si>
  <si>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</si>
  <si>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</si>
  <si>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</si>
  <si>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</si>
  <si>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</si>
  <si>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</si>
  <si>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</si>
  <si>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</si>
  <si>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</si>
  <si>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</si>
  <si>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</si>
  <si>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</si>
  <si>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</si>
  <si>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</si>
  <si>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</si>
  <si>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</si>
  <si>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</si>
  <si>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</si>
  <si>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</si>
  <si>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</si>
  <si>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</si>
  <si>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</si>
  <si>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</si>
  <si>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</si>
  <si>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</si>
  <si>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</si>
  <si>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</si>
  <si>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</si>
  <si>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</si>
  <si>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</si>
  <si>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</si>
  <si>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</si>
  <si>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</si>
  <si>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</si>
  <si>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</si>
  <si>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</si>
  <si>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</si>
  <si>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</si>
  <si>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</si>
  <si>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</si>
  <si>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</si>
  <si>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</si>
  <si>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</si>
  <si>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</si>
  <si>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</si>
  <si>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</si>
  <si>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</si>
  <si>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</si>
  <si>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</si>
  <si>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</si>
  <si>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</si>
  <si>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</si>
  <si>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</si>
  <si>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</si>
  <si>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</si>
  <si>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</si>
  <si>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</si>
  <si>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</si>
  <si>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</si>
  <si>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</si>
  <si>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</si>
  <si>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</si>
  <si>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</si>
  <si>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</si>
  <si>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</si>
  <si>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</si>
  <si>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</si>
  <si>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</si>
  <si>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</si>
  <si>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</si>
  <si>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</si>
  <si>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</si>
  <si>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</si>
  <si>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</si>
  <si>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</si>
  <si>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</si>
  <si>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</si>
  <si>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</si>
  <si>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</si>
  <si>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</si>
  <si>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</si>
  <si>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</si>
  <si>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</si>
  <si>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</si>
  <si>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</si>
  <si>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</si>
  <si>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</si>
  <si>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</si>
  <si>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</si>
  <si>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</si>
  <si>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</si>
  <si>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</si>
  <si>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</si>
  <si>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</si>
  <si>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</si>
  <si>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</si>
  <si>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</si>
  <si>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</si>
  <si>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</si>
  <si>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</si>
  <si>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</si>
  <si>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</si>
  <si>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</si>
  <si>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</si>
  <si>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</si>
  <si>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</si>
  <si>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</si>
  <si>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</si>
  <si>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</si>
  <si>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</si>
  <si>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</si>
  <si>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</si>
  <si>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</si>
  <si>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</si>
  <si>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</si>
  <si>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</si>
  <si>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</si>
  <si>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</si>
  <si>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</si>
  <si>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</si>
  <si>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</si>
  <si>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</si>
  <si>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</si>
  <si>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</si>
  <si>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</si>
  <si>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</si>
  <si>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</si>
  <si>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</si>
  <si>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</si>
  <si>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</si>
  <si>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</si>
  <si>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</si>
  <si>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</si>
  <si>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</si>
  <si>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</si>
  <si>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</si>
  <si>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</si>
  <si>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</si>
  <si>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</si>
  <si>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</si>
  <si>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</si>
  <si>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</si>
  <si>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</si>
  <si>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</si>
  <si>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</si>
  <si>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</si>
  <si>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</si>
  <si>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</si>
  <si>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</si>
  <si>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</si>
  <si>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</si>
  <si>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</si>
  <si>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</si>
  <si>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</si>
  <si>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</si>
  <si>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</si>
  <si>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</si>
  <si>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</si>
  <si>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</si>
  <si>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</si>
  <si>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</si>
  <si>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</si>
  <si>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</si>
  <si>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</si>
  <si>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</si>
  <si>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</si>
  <si>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</si>
  <si>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</si>
  <si>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</si>
  <si>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</si>
  <si>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</si>
  <si>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</si>
  <si>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</si>
  <si>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</si>
  <si>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</si>
  <si>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</si>
  <si>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</si>
  <si>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</si>
  <si>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</si>
  <si>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</si>
  <si>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</si>
  <si>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</si>
  <si>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</si>
  <si>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</si>
  <si>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</si>
  <si>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</si>
  <si>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</si>
  <si>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</si>
  <si>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</si>
  <si>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</si>
  <si>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</si>
  <si>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</si>
  <si>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</si>
  <si>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</si>
  <si>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</si>
  <si>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</si>
  <si>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</si>
  <si>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</si>
  <si>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</si>
  <si>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</si>
  <si>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</si>
  <si>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</si>
  <si>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</si>
  <si>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</si>
  <si>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</si>
  <si>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</si>
  <si>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</si>
  <si>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</si>
  <si>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</si>
  <si>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</si>
  <si>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</si>
  <si>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</si>
  <si>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</si>
  <si>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</si>
  <si>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</si>
  <si>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</si>
  <si>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</si>
  <si>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</si>
  <si>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</si>
  <si>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</si>
  <si>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</si>
  <si>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</si>
  <si>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</si>
  <si>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</si>
  <si>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</si>
  <si>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</si>
  <si>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</si>
  <si>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</si>
  <si>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</si>
  <si>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</si>
  <si>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</si>
  <si>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</si>
  <si>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</si>
  <si>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</si>
  <si>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</si>
  <si>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</si>
  <si>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</si>
  <si>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</si>
  <si>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</si>
  <si>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</si>
  <si>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</si>
  <si>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</si>
  <si>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</si>
  <si>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</si>
  <si>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</si>
  <si>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</si>
  <si>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</si>
  <si>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</si>
  <si>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</si>
  <si>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</si>
  <si>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</si>
  <si>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</si>
  <si>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</si>
  <si>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</si>
  <si>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</si>
  <si>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</si>
  <si>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</si>
  <si>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</si>
  <si>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</si>
  <si>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</si>
  <si>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</si>
  <si>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</si>
  <si>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</si>
  <si>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</si>
  <si>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</si>
  <si>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</si>
  <si>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</si>
  <si>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</si>
  <si>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</si>
  <si>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</si>
  <si>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</si>
  <si>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</si>
  <si>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</si>
  <si>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</si>
  <si>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</si>
  <si>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</si>
  <si>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</si>
  <si>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</si>
  <si>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</si>
  <si>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</si>
  <si>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</si>
  <si>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</si>
  <si>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</si>
  <si>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</si>
  <si>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</si>
  <si>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</si>
  <si>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</si>
  <si>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</si>
  <si>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</si>
  <si>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</si>
  <si>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</si>
  <si>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</si>
  <si>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</si>
  <si>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</si>
  <si>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</si>
  <si>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</si>
  <si>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</si>
  <si>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</si>
  <si>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</si>
  <si>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</si>
  <si>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</si>
  <si>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</si>
  <si>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</si>
  <si>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</si>
  <si>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</si>
  <si>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</si>
  <si>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</si>
  <si>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</si>
  <si>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</si>
  <si>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</si>
  <si>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</si>
  <si>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</si>
  <si>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</si>
  <si>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</si>
  <si>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</si>
  <si>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</si>
  <si>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</si>
  <si>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</si>
  <si>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</si>
  <si>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</si>
  <si>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</si>
  <si>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</si>
  <si>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</si>
  <si>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</si>
  <si>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</si>
  <si>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</si>
  <si>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</si>
  <si>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</si>
  <si>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</si>
  <si>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</si>
  <si>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</si>
  <si>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</si>
  <si>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</si>
  <si>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</si>
  <si>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</si>
  <si>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</si>
  <si>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</si>
  <si>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</si>
  <si>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</si>
  <si>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</si>
  <si>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</si>
  <si>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</si>
  <si>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</si>
  <si>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</si>
  <si>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</si>
  <si>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</si>
  <si>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</si>
  <si>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</si>
  <si>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</si>
  <si>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</si>
  <si>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</si>
  <si>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</si>
  <si>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</si>
  <si>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</si>
  <si>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</si>
  <si>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</si>
  <si>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</si>
  <si>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</si>
  <si>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</si>
  <si>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</si>
  <si>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</si>
  <si>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</si>
  <si>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</si>
  <si>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</si>
  <si>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</si>
  <si>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</si>
  <si>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</si>
  <si>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</si>
  <si>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</si>
  <si>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</si>
  <si>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</si>
  <si>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</si>
  <si>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</si>
  <si>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</si>
  <si>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</si>
  <si>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</si>
  <si>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</si>
  <si>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</si>
  <si>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</si>
  <si>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</si>
  <si>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</si>
  <si>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</si>
  <si>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</si>
  <si>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</si>
  <si>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</si>
  <si>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</si>
  <si>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</si>
  <si>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</si>
  <si>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</si>
  <si>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</si>
  <si>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</si>
  <si>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</si>
  <si>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</si>
  <si>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</si>
  <si>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</si>
  <si>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</si>
  <si>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</si>
  <si>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</si>
  <si>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</si>
  <si>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</si>
  <si>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</si>
  <si>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</si>
  <si>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</si>
  <si>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</si>
  <si>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</si>
  <si>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</si>
  <si>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</si>
  <si>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</si>
  <si>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</si>
  <si>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</si>
  <si>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</si>
  <si>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</si>
  <si>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</si>
  <si>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</si>
  <si>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</si>
  <si>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</si>
  <si>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</si>
  <si>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</si>
  <si>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</si>
  <si>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</si>
  <si>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</si>
  <si>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</si>
  <si>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</si>
  <si>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</si>
  <si>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</si>
  <si>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</si>
  <si>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</si>
  <si>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</si>
  <si>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</si>
  <si>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</si>
  <si>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</si>
  <si>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</si>
  <si>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</si>
  <si>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</si>
  <si>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</si>
  <si>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</si>
  <si>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</si>
  <si>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</si>
  <si>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</si>
  <si>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</si>
  <si>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</si>
  <si>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</si>
  <si>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</si>
  <si>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</si>
  <si>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</si>
  <si>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</si>
  <si>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</si>
  <si>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</si>
  <si>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</si>
  <si>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</si>
  <si>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</si>
  <si>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</si>
  <si>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</si>
  <si>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</si>
  <si>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</si>
  <si>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</si>
  <si>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</si>
  <si>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</si>
  <si>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</si>
  <si>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</si>
  <si>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</si>
  <si>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</si>
  <si>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</si>
  <si>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</si>
  <si>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</si>
  <si>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</si>
  <si>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</si>
  <si>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</si>
  <si>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</si>
  <si>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</si>
  <si>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</si>
  <si>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</si>
  <si>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</si>
  <si>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</si>
  <si>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</si>
  <si>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</si>
  <si>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</si>
  <si>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</si>
  <si>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</si>
  <si>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</si>
  <si>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</si>
  <si>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</si>
  <si>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</si>
  <si>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</si>
  <si>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</si>
  <si>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</si>
  <si>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</si>
  <si>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</si>
  <si>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</si>
  <si>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</si>
  <si>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</si>
  <si>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</si>
  <si>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</si>
  <si>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</si>
  <si>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</si>
  <si>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</si>
  <si>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</si>
  <si>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</si>
  <si>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</si>
  <si>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</si>
  <si>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</si>
  <si>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</si>
  <si>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</si>
  <si>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</si>
  <si>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</si>
  <si>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</si>
  <si>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</si>
  <si>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</si>
  <si>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</si>
  <si>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</si>
  <si>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</si>
  <si>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</si>
  <si>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</si>
  <si>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</si>
  <si>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</si>
  <si>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</si>
  <si>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</si>
  <si>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</si>
  <si>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</si>
  <si>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</si>
  <si>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</si>
  <si>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</si>
  <si>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</si>
  <si>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</si>
  <si>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</si>
  <si>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</si>
  <si>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</si>
  <si>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</si>
  <si>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</si>
  <si>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</si>
  <si>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</si>
  <si>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</si>
  <si>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</si>
  <si>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</si>
  <si>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</si>
  <si>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</si>
  <si>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</si>
  <si>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</si>
  <si>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</si>
  <si>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</si>
  <si>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</si>
  <si>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</si>
  <si>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</si>
  <si>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</si>
  <si>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</si>
  <si>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</si>
  <si>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</si>
  <si>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</si>
  <si>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</si>
  <si>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</si>
  <si>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</si>
  <si>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</si>
  <si>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</si>
  <si>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</si>
  <si>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</si>
  <si>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</si>
  <si>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</si>
  <si>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</si>
  <si>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</si>
  <si>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</si>
  <si>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</si>
  <si>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</si>
  <si>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</si>
  <si>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</si>
  <si>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</si>
  <si>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</si>
  <si>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</si>
  <si>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</si>
  <si>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</si>
  <si>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</si>
  <si>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</si>
  <si>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</si>
  <si>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</si>
  <si>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</si>
  <si>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</si>
  <si>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</si>
  <si>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</si>
  <si>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</si>
  <si>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</si>
  <si>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</si>
  <si>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</si>
  <si>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</si>
  <si>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</si>
  <si>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</si>
  <si>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</si>
  <si>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</si>
  <si>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</si>
  <si>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</si>
  <si>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</si>
  <si>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</si>
  <si>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</si>
  <si>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</si>
  <si>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</si>
  <si>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</si>
  <si>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</si>
  <si>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</si>
  <si>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</si>
  <si>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</si>
  <si>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</si>
  <si>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</si>
  <si>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</si>
  <si>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</si>
  <si>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</si>
  <si>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</si>
  <si>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</si>
  <si>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</si>
  <si>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</si>
  <si>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</si>
  <si>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</si>
  <si>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</si>
  <si>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</si>
  <si>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</si>
  <si>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</si>
  <si>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</si>
  <si>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</si>
  <si>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</si>
  <si>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</si>
  <si>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</si>
  <si>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</si>
  <si>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</si>
  <si>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</si>
  <si>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</si>
  <si>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</si>
  <si>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Glow bangkok riverside</t>
  </si>
  <si>
    <t>https://goo.gl/maps/4tec2SqUaTUfebpi6</t>
  </si>
  <si>
    <t>196, 1 ถ. ราชวิถี (ซอยราชวิถี 19/1) แขวงวชิรพยาบาล เขตดุสิต กรุงเทพมหานคร 10300</t>
  </si>
  <si>
    <t xml:space="preserve">คุณบอย </t>
  </si>
  <si>
    <t>094-473-1414</t>
  </si>
  <si>
    <t>007-2 / 5</t>
  </si>
  <si>
    <t xml:space="preserve">Cable DTV + Mix ช่อง </t>
  </si>
  <si>
    <t xml:space="preserve">หมายเหตุ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</si>
</sst>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/>
    </xf>
    <xf numFmtId="0" fontId="33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2" fillId="3" borderId="0" xfId="0" applyFont="1" applyFill="1" applyAlignment="1" applyProtection="1">
      <alignment horizontal="center"/>
      <protection locked="0"/>
    </xf>
    <xf numFmtId="0" fontId="32" fillId="3" borderId="0" xfId="0" applyFont="1" applyFill="1" applyAlignment="1">
      <alignment horizontal="center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right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289029</xdr:colOff>
      <xdr:row>106</xdr:row>
      <xdr:rowOff>164306</xdr:rowOff>
    </xdr:from>
    <xdr:to>
      <xdr:col>4</xdr:col>
      <xdr:colOff>538920</xdr:colOff>
      <xdr:row>106</xdr:row>
      <xdr:rowOff>361701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870804" y="19566731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218738</xdr:colOff>
      <xdr:row>106</xdr:row>
      <xdr:rowOff>150018</xdr:rowOff>
    </xdr:from>
    <xdr:to>
      <xdr:col>5</xdr:col>
      <xdr:colOff>468629</xdr:colOff>
      <xdr:row>106</xdr:row>
      <xdr:rowOff>347413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772063" y="1955244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653493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712</v>
      </c>
      <c r="C28" s="45" t="s">
        <v>5</v>
      </c>
      <c r="E28" s="44" t="s">
        <v>712</v>
      </c>
      <c r="F28" s="46">
        <v>45</v>
      </c>
      <c r="G28" s="45" t="s">
        <v>5</v>
      </c>
      <c r="I28" s="41" t="s">
        <v>515</v>
      </c>
    </row>
    <row r="29" spans="1:15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>
      <c r="B40" s="44" t="s">
        <v>705</v>
      </c>
      <c r="C40" s="45" t="s">
        <v>40</v>
      </c>
      <c r="E40" s="44" t="s">
        <v>705</v>
      </c>
      <c r="F40" s="46">
        <v>1750</v>
      </c>
      <c r="G40" s="45" t="s">
        <v>40</v>
      </c>
    </row>
    <row r="41" spans="1:8" ht="31.2">
      <c r="B41" s="44" t="s">
        <v>847</v>
      </c>
      <c r="C41" s="45" t="s">
        <v>63</v>
      </c>
      <c r="E41" s="44" t="s">
        <v>847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709</v>
      </c>
      <c r="C45" s="45" t="s">
        <v>5</v>
      </c>
      <c r="E45" s="44" t="s">
        <v>709</v>
      </c>
      <c r="F45" s="46">
        <v>1890</v>
      </c>
      <c r="G45" s="45" t="s">
        <v>5</v>
      </c>
    </row>
    <row r="46" spans="1:8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815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>
      <c r="B57" s="47" t="s">
        <v>711</v>
      </c>
      <c r="C57" s="45" t="s">
        <v>0</v>
      </c>
      <c r="E57" s="47" t="s">
        <v>711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841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711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701</v>
      </c>
      <c r="C171" s="81" t="s">
        <v>5</v>
      </c>
      <c r="D171" s="82"/>
      <c r="E171" s="80" t="s">
        <v>701</v>
      </c>
      <c r="F171" s="83">
        <v>1750</v>
      </c>
      <c r="G171" s="81" t="s">
        <v>5</v>
      </c>
    </row>
    <row r="172" spans="2:11">
      <c r="B172" s="80" t="s">
        <v>702</v>
      </c>
      <c r="C172" s="81" t="s">
        <v>5</v>
      </c>
      <c r="D172" s="82"/>
      <c r="E172" s="80" t="s">
        <v>702</v>
      </c>
      <c r="F172" s="83">
        <v>1750</v>
      </c>
      <c r="G172" s="81" t="s">
        <v>5</v>
      </c>
    </row>
    <row r="173" spans="2:11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>
      <c r="B205" s="80" t="s">
        <v>704</v>
      </c>
      <c r="C205" s="81" t="s">
        <v>4</v>
      </c>
      <c r="D205" s="82"/>
      <c r="E205" s="80" t="s">
        <v>704</v>
      </c>
      <c r="F205" s="83">
        <v>15</v>
      </c>
      <c r="G205" s="81" t="s">
        <v>4</v>
      </c>
    </row>
    <row r="206" spans="2:7">
      <c r="B206" s="80" t="s">
        <v>703</v>
      </c>
      <c r="C206" s="81" t="s">
        <v>4</v>
      </c>
      <c r="D206" s="82"/>
      <c r="E206" s="80" t="s">
        <v>703</v>
      </c>
      <c r="F206" s="83">
        <v>50</v>
      </c>
      <c r="G206" s="81" t="s">
        <v>4</v>
      </c>
    </row>
    <row r="207" spans="2:7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815</v>
      </c>
      <c r="C213" s="81" t="s">
        <v>423</v>
      </c>
      <c r="D213" s="82"/>
      <c r="E213" s="80" t="s">
        <v>815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841</v>
      </c>
      <c r="C217" s="66" t="s">
        <v>4</v>
      </c>
      <c r="D217" s="67"/>
      <c r="E217" s="50" t="s">
        <v>841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817</v>
      </c>
      <c r="C259" s="66" t="s">
        <v>5</v>
      </c>
      <c r="D259" s="67"/>
      <c r="E259" s="65" t="s">
        <v>817</v>
      </c>
      <c r="F259" s="68">
        <v>15000</v>
      </c>
      <c r="G259" s="66" t="s">
        <v>5</v>
      </c>
    </row>
    <row r="260" spans="2:7">
      <c r="B260" s="65" t="s">
        <v>818</v>
      </c>
      <c r="C260" s="66" t="s">
        <v>5</v>
      </c>
      <c r="D260" s="67"/>
      <c r="E260" s="65" t="s">
        <v>818</v>
      </c>
      <c r="F260" s="68">
        <v>22000</v>
      </c>
      <c r="G260" s="66" t="s">
        <v>5</v>
      </c>
    </row>
    <row r="261" spans="2:7">
      <c r="B261" s="65" t="s">
        <v>819</v>
      </c>
      <c r="C261" s="66" t="s">
        <v>5</v>
      </c>
      <c r="D261" s="67"/>
      <c r="E261" s="65" t="s">
        <v>819</v>
      </c>
      <c r="F261" s="68">
        <v>34000</v>
      </c>
      <c r="G261" s="66" t="s">
        <v>5</v>
      </c>
    </row>
    <row r="262" spans="2:7">
      <c r="B262" s="65" t="s">
        <v>820</v>
      </c>
      <c r="C262" s="66" t="s">
        <v>5</v>
      </c>
      <c r="D262" s="67"/>
      <c r="E262" s="65" t="s">
        <v>820</v>
      </c>
      <c r="F262" s="68">
        <v>21000</v>
      </c>
      <c r="G262" s="66" t="s">
        <v>5</v>
      </c>
    </row>
    <row r="263" spans="2:7">
      <c r="B263" s="65" t="s">
        <v>821</v>
      </c>
      <c r="C263" s="66" t="s">
        <v>5</v>
      </c>
      <c r="D263" s="67"/>
      <c r="E263" s="65" t="s">
        <v>821</v>
      </c>
      <c r="F263" s="68">
        <v>33000</v>
      </c>
      <c r="G263" s="66" t="s">
        <v>5</v>
      </c>
    </row>
    <row r="264" spans="2:7">
      <c r="B264" s="65" t="s">
        <v>822</v>
      </c>
      <c r="C264" s="66" t="s">
        <v>5</v>
      </c>
      <c r="D264" s="67"/>
      <c r="E264" s="65" t="s">
        <v>822</v>
      </c>
      <c r="F264" s="68">
        <v>25000</v>
      </c>
      <c r="G264" s="66" t="s">
        <v>5</v>
      </c>
    </row>
    <row r="265" spans="2:7">
      <c r="B265" s="65" t="s">
        <v>823</v>
      </c>
      <c r="C265" s="66" t="s">
        <v>5</v>
      </c>
      <c r="D265" s="67"/>
      <c r="E265" s="65" t="s">
        <v>823</v>
      </c>
      <c r="F265" s="68">
        <v>70000</v>
      </c>
      <c r="G265" s="66" t="s">
        <v>5</v>
      </c>
    </row>
    <row r="266" spans="2:7">
      <c r="B266" s="65" t="s">
        <v>824</v>
      </c>
      <c r="C266" s="66" t="s">
        <v>40</v>
      </c>
      <c r="D266" s="67"/>
      <c r="E266" s="65" t="s">
        <v>824</v>
      </c>
      <c r="F266" s="68">
        <v>2200</v>
      </c>
      <c r="G266" s="66" t="s">
        <v>40</v>
      </c>
    </row>
    <row r="267" spans="2:7">
      <c r="B267" s="65" t="s">
        <v>825</v>
      </c>
      <c r="C267" s="66" t="s">
        <v>837</v>
      </c>
      <c r="D267" s="67"/>
      <c r="E267" s="65" t="s">
        <v>825</v>
      </c>
      <c r="F267" s="68">
        <v>4590</v>
      </c>
      <c r="G267" s="66" t="s">
        <v>837</v>
      </c>
    </row>
    <row r="268" spans="2:7">
      <c r="B268" s="65" t="s">
        <v>826</v>
      </c>
      <c r="C268" s="66" t="s">
        <v>837</v>
      </c>
      <c r="D268" s="67"/>
      <c r="E268" s="65" t="s">
        <v>826</v>
      </c>
      <c r="F268" s="68">
        <v>7990</v>
      </c>
      <c r="G268" s="66" t="s">
        <v>837</v>
      </c>
    </row>
    <row r="269" spans="2:7">
      <c r="B269" s="65" t="s">
        <v>827</v>
      </c>
      <c r="C269" s="66" t="s">
        <v>837</v>
      </c>
      <c r="D269" s="67"/>
      <c r="E269" s="65" t="s">
        <v>827</v>
      </c>
      <c r="F269" s="68">
        <v>11500</v>
      </c>
      <c r="G269" s="66" t="s">
        <v>837</v>
      </c>
    </row>
    <row r="270" spans="2:7">
      <c r="B270" s="65" t="s">
        <v>828</v>
      </c>
      <c r="C270" s="66" t="s">
        <v>838</v>
      </c>
      <c r="D270" s="67"/>
      <c r="E270" s="65" t="s">
        <v>828</v>
      </c>
      <c r="F270" s="190">
        <v>1350</v>
      </c>
      <c r="G270" s="66" t="s">
        <v>838</v>
      </c>
    </row>
    <row r="271" spans="2:7">
      <c r="B271" s="65" t="s">
        <v>829</v>
      </c>
      <c r="C271" s="66" t="s">
        <v>838</v>
      </c>
      <c r="D271" s="67"/>
      <c r="E271" s="65" t="s">
        <v>829</v>
      </c>
      <c r="F271" s="190">
        <v>2550</v>
      </c>
      <c r="G271" s="66" t="s">
        <v>838</v>
      </c>
    </row>
    <row r="272" spans="2:7">
      <c r="B272" s="65" t="s">
        <v>830</v>
      </c>
      <c r="C272" s="66" t="s">
        <v>838</v>
      </c>
      <c r="D272" s="67"/>
      <c r="E272" s="65" t="s">
        <v>830</v>
      </c>
      <c r="F272" s="190">
        <v>2150</v>
      </c>
      <c r="G272" s="66" t="s">
        <v>838</v>
      </c>
    </row>
    <row r="273" spans="2:7">
      <c r="B273" s="65" t="s">
        <v>831</v>
      </c>
      <c r="C273" s="66" t="s">
        <v>838</v>
      </c>
      <c r="D273" s="67"/>
      <c r="E273" s="65" t="s">
        <v>831</v>
      </c>
      <c r="F273" s="190">
        <v>5700</v>
      </c>
      <c r="G273" s="66" t="s">
        <v>838</v>
      </c>
    </row>
    <row r="274" spans="2:7">
      <c r="B274" s="65" t="s">
        <v>832</v>
      </c>
      <c r="C274" s="66" t="s">
        <v>838</v>
      </c>
      <c r="D274" s="67"/>
      <c r="E274" s="65" t="s">
        <v>832</v>
      </c>
      <c r="F274" s="190">
        <v>2790</v>
      </c>
      <c r="G274" s="66" t="s">
        <v>838</v>
      </c>
    </row>
    <row r="275" spans="2:7">
      <c r="B275" s="65" t="s">
        <v>833</v>
      </c>
      <c r="C275" s="66" t="s">
        <v>5</v>
      </c>
      <c r="D275" s="67"/>
      <c r="E275" s="65" t="s">
        <v>833</v>
      </c>
      <c r="F275" s="189">
        <v>54500</v>
      </c>
      <c r="G275" s="66" t="s">
        <v>5</v>
      </c>
    </row>
    <row r="276" spans="2:7">
      <c r="B276" s="65" t="s">
        <v>834</v>
      </c>
      <c r="C276" s="66" t="s">
        <v>5</v>
      </c>
      <c r="D276" s="67"/>
      <c r="E276" s="65" t="s">
        <v>834</v>
      </c>
      <c r="F276" s="191">
        <v>54500</v>
      </c>
      <c r="G276" s="66" t="s">
        <v>5</v>
      </c>
    </row>
    <row r="277" spans="2:7">
      <c r="B277" s="65" t="s">
        <v>835</v>
      </c>
      <c r="C277" s="66" t="s">
        <v>5</v>
      </c>
      <c r="D277" s="67"/>
      <c r="E277" s="65" t="s">
        <v>835</v>
      </c>
      <c r="F277" s="191">
        <v>92800</v>
      </c>
      <c r="G277" s="66" t="s">
        <v>5</v>
      </c>
    </row>
    <row r="278" spans="2:7">
      <c r="B278" s="65" t="s">
        <v>836</v>
      </c>
      <c r="C278" s="66" t="s">
        <v>5</v>
      </c>
      <c r="D278" s="67"/>
      <c r="E278" s="65" t="s">
        <v>836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814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816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  <c r="U16" s="4" t="s">
        <v>848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713</v>
      </c>
      <c r="O3" s="167" t="s">
        <v>811</v>
      </c>
      <c r="P3" s="121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6" t="s">
        <v>245</v>
      </c>
      <c r="N4" s="121" t="s">
        <v>717</v>
      </c>
      <c r="O4" s="167" t="s">
        <v>812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68" t="s">
        <v>720</v>
      </c>
      <c r="N5" s="121" t="s">
        <v>721</v>
      </c>
      <c r="O5" s="167" t="s">
        <v>813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69" t="s">
        <v>242</v>
      </c>
      <c r="N6" s="120" t="s">
        <v>724</v>
      </c>
      <c r="O6" s="167" t="s">
        <v>725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69" t="s">
        <v>728</v>
      </c>
      <c r="N7" s="120" t="s">
        <v>729</v>
      </c>
      <c r="O7" s="167" t="s">
        <v>725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6" t="s">
        <v>731</v>
      </c>
      <c r="N8" s="120" t="s">
        <v>732</v>
      </c>
      <c r="O8" s="167" t="s">
        <v>733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69" t="s">
        <v>584</v>
      </c>
      <c r="N9" s="120" t="s">
        <v>735</v>
      </c>
      <c r="O9" s="167" t="s">
        <v>733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6" t="s">
        <v>244</v>
      </c>
      <c r="N10" s="120" t="s">
        <v>737</v>
      </c>
      <c r="O10" s="167" t="s">
        <v>738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813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69" t="s">
        <v>742</v>
      </c>
      <c r="N12" s="120" t="s">
        <v>743</v>
      </c>
      <c r="O12" s="167" t="s">
        <v>733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745</v>
      </c>
      <c r="O13" s="167" t="s">
        <v>733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69" t="s">
        <v>615</v>
      </c>
      <c r="N14" s="120" t="s">
        <v>747</v>
      </c>
      <c r="O14" s="167" t="s">
        <v>733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0" t="s">
        <v>749</v>
      </c>
      <c r="N15" s="120" t="s">
        <v>630</v>
      </c>
      <c r="O15" s="167" t="s">
        <v>733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69" t="s">
        <v>248</v>
      </c>
      <c r="N16" s="120" t="s">
        <v>751</v>
      </c>
      <c r="O16" s="167" t="s">
        <v>752</v>
      </c>
      <c r="P16" s="121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754</v>
      </c>
      <c r="O17" s="167" t="s">
        <v>755</v>
      </c>
      <c r="P17" s="121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757</v>
      </c>
      <c r="N18" s="171" t="s">
        <v>758</v>
      </c>
      <c r="O18" s="167" t="s">
        <v>733</v>
      </c>
      <c r="P18" s="121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760</v>
      </c>
      <c r="O19" s="167" t="s">
        <v>761</v>
      </c>
      <c r="P19" s="121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762</v>
      </c>
      <c r="P20" s="121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69" t="s">
        <v>254</v>
      </c>
      <c r="N21" s="120" t="s">
        <v>288</v>
      </c>
      <c r="O21" s="167" t="s">
        <v>762</v>
      </c>
      <c r="P21" s="121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764</v>
      </c>
      <c r="N22" s="120" t="s">
        <v>765</v>
      </c>
      <c r="O22" s="167" t="s">
        <v>766</v>
      </c>
      <c r="P22" s="121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767</v>
      </c>
      <c r="N23" s="171" t="s">
        <v>265</v>
      </c>
      <c r="O23" s="167" t="s">
        <v>733</v>
      </c>
      <c r="P23" s="121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768</v>
      </c>
      <c r="O24" s="167" t="s">
        <v>769</v>
      </c>
      <c r="P24" s="121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770</v>
      </c>
      <c r="N25" s="120" t="s">
        <v>362</v>
      </c>
      <c r="O25" s="167" t="s">
        <v>771</v>
      </c>
      <c r="P25" s="121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66" t="s">
        <v>243</v>
      </c>
      <c r="P29" s="169" t="s">
        <v>839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69" t="s">
        <v>244</v>
      </c>
      <c r="P30" s="169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69" t="s">
        <v>245</v>
      </c>
      <c r="P31" s="169" t="s">
        <v>718</v>
      </c>
      <c r="R31" t="s">
        <v>780</v>
      </c>
    </row>
    <row r="32" spans="2:18" ht="25.2" thickBot="1">
      <c r="B32" s="172" t="s">
        <v>229</v>
      </c>
      <c r="C32" s="173" t="s">
        <v>230</v>
      </c>
      <c r="D32" s="173" t="s">
        <v>741</v>
      </c>
      <c r="E32" s="173" t="s">
        <v>741</v>
      </c>
      <c r="F32" s="173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4" t="s">
        <v>783</v>
      </c>
      <c r="P32" s="174" t="s">
        <v>694</v>
      </c>
      <c r="R32" t="s">
        <v>784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4" t="s">
        <v>693</v>
      </c>
      <c r="P33" s="174" t="s">
        <v>694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4" t="s">
        <v>786</v>
      </c>
      <c r="P34" s="174" t="s">
        <v>694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739</v>
      </c>
      <c r="E37" s="175" t="s">
        <v>739</v>
      </c>
      <c r="F37" s="175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787</v>
      </c>
      <c r="D38" s="175" t="s">
        <v>739</v>
      </c>
      <c r="E38" s="175" t="s">
        <v>739</v>
      </c>
      <c r="F38" s="175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788</v>
      </c>
      <c r="D39" s="175" t="s">
        <v>741</v>
      </c>
      <c r="E39" s="175" t="s">
        <v>741</v>
      </c>
      <c r="F39" s="175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744</v>
      </c>
      <c r="E40" s="175" t="s">
        <v>744</v>
      </c>
      <c r="F40" s="175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789</v>
      </c>
      <c r="C41" s="179" t="s">
        <v>790</v>
      </c>
      <c r="D41" s="175" t="s">
        <v>741</v>
      </c>
      <c r="E41" s="175" t="s">
        <v>741</v>
      </c>
      <c r="F41" s="175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791</v>
      </c>
      <c r="C42" s="175" t="s">
        <v>792</v>
      </c>
      <c r="D42" s="175" t="s">
        <v>744</v>
      </c>
      <c r="E42" s="175" t="s">
        <v>744</v>
      </c>
      <c r="F42" s="175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793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794</v>
      </c>
      <c r="I45" s="20" t="s">
        <v>304</v>
      </c>
      <c r="U45" s="123"/>
    </row>
    <row r="46" spans="2:21" ht="15.6">
      <c r="G46" s="4"/>
      <c r="H46" s="182" t="s">
        <v>795</v>
      </c>
      <c r="I46" s="20" t="s">
        <v>304</v>
      </c>
      <c r="J46" s="183"/>
    </row>
    <row r="47" spans="2:21" ht="15.6">
      <c r="G47" s="4"/>
      <c r="H47" s="23" t="s">
        <v>842</v>
      </c>
      <c r="I47" s="21" t="s">
        <v>302</v>
      </c>
      <c r="U47" s="157"/>
    </row>
    <row r="48" spans="2:21">
      <c r="H48" s="23" t="s">
        <v>843</v>
      </c>
      <c r="I48" t="s">
        <v>557</v>
      </c>
      <c r="U48" s="157"/>
    </row>
    <row r="49" spans="8:21" ht="15.6">
      <c r="H49" s="182" t="s">
        <v>796</v>
      </c>
      <c r="I49" s="21" t="s">
        <v>302</v>
      </c>
      <c r="U49" s="157"/>
    </row>
    <row r="50" spans="8:21" ht="15.6">
      <c r="H50" s="23" t="s">
        <v>797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600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798</v>
      </c>
      <c r="I55" s="20" t="s">
        <v>304</v>
      </c>
      <c r="U55" s="122"/>
    </row>
    <row r="56" spans="8:21" ht="15.6">
      <c r="H56" s="23" t="s">
        <v>799</v>
      </c>
      <c r="I56" s="20" t="s">
        <v>304</v>
      </c>
      <c r="U56" s="122"/>
    </row>
    <row r="57" spans="8:21" ht="15.6">
      <c r="H57" s="23" t="s">
        <v>844</v>
      </c>
      <c r="I57" s="20" t="s">
        <v>304</v>
      </c>
      <c r="U57" s="157"/>
    </row>
    <row r="58" spans="8:21" ht="15.6">
      <c r="H58" t="s">
        <v>800</v>
      </c>
      <c r="I58" s="20" t="s">
        <v>304</v>
      </c>
      <c r="U58" s="122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845</v>
      </c>
      <c r="I63" s="20" t="s">
        <v>304</v>
      </c>
    </row>
    <row r="64" spans="8:21" ht="15.6">
      <c r="H64" t="s">
        <v>846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sheetPr>
    <pageSetUpPr fitToPage="1"/>
  </sheetPr>
  <dimension ref="A1:P119"/>
  <sheetViews>
    <sheetView tabSelected="1" view="pageBreakPreview" topLeftCell="A25" zoomScale="80" zoomScaleNormal="80" zoomScaleSheetLayoutView="80" workbookViewId="0">
      <selection activeCell="A38" sqref="A38:XFD42"/>
    </sheetView>
  </sheetViews>
  <sheetFormatPr defaultRowHeight="14.4"/>
  <cols>
    <col min="1" max="1" width="6.44140625" bestFit="1" customWidth="1"/>
    <col min="2" max="2" width="29.33203125" customWidth="1"/>
    <col min="3" max="3" width="39.44140625" customWidth="1"/>
    <col min="4" max="4" width="20.77734375" customWidth="1"/>
    <col min="5" max="6" width="14.21875" customWidth="1"/>
    <col min="7" max="7" width="14.44140625" customWidth="1"/>
    <col min="8" max="8" width="13.4414062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350" t="s">
        <v>439</v>
      </c>
      <c r="D1" s="350"/>
      <c r="E1" s="350"/>
      <c r="F1" s="350"/>
      <c r="G1" s="350"/>
      <c r="H1" s="350"/>
      <c r="I1" s="351"/>
      <c r="J1" s="130" t="s">
        <v>93</v>
      </c>
      <c r="K1" s="341" t="s">
        <v>854</v>
      </c>
      <c r="L1" s="342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343">
        <v>45554</v>
      </c>
      <c r="L2" s="344"/>
    </row>
    <row r="3" spans="1:12" ht="27">
      <c r="A3" s="345" t="s">
        <v>292</v>
      </c>
      <c r="B3" s="346"/>
      <c r="C3" s="162" t="s">
        <v>849</v>
      </c>
      <c r="D3" s="136" t="s">
        <v>95</v>
      </c>
      <c r="E3" s="359" t="s">
        <v>850</v>
      </c>
      <c r="F3" s="359"/>
      <c r="G3" s="359"/>
      <c r="H3" s="359"/>
      <c r="I3" s="136" t="s">
        <v>308</v>
      </c>
      <c r="J3" s="353" t="s">
        <v>335</v>
      </c>
      <c r="K3" s="353"/>
      <c r="L3" s="354"/>
    </row>
    <row r="4" spans="1:12" ht="27">
      <c r="A4" s="345" t="s">
        <v>94</v>
      </c>
      <c r="B4" s="346"/>
      <c r="C4" s="355" t="s">
        <v>851</v>
      </c>
      <c r="D4" s="356"/>
      <c r="E4" s="356"/>
      <c r="F4" s="356"/>
      <c r="G4" s="356"/>
      <c r="H4" s="356"/>
      <c r="I4" s="136" t="s">
        <v>601</v>
      </c>
      <c r="J4" s="357" t="s">
        <v>602</v>
      </c>
      <c r="K4" s="357"/>
      <c r="L4" s="358"/>
    </row>
    <row r="5" spans="1:12" ht="27">
      <c r="A5" s="345" t="s">
        <v>340</v>
      </c>
      <c r="B5" s="346"/>
      <c r="C5" s="137" t="s">
        <v>855</v>
      </c>
      <c r="D5" s="136" t="s">
        <v>305</v>
      </c>
      <c r="E5" s="137">
        <v>3</v>
      </c>
      <c r="F5" s="138" t="s">
        <v>338</v>
      </c>
      <c r="G5" s="136" t="s">
        <v>102</v>
      </c>
      <c r="H5" s="137">
        <v>7</v>
      </c>
      <c r="I5" s="139" t="s">
        <v>306</v>
      </c>
      <c r="J5" s="136" t="s">
        <v>339</v>
      </c>
      <c r="K5" s="150">
        <v>126</v>
      </c>
      <c r="L5" s="140" t="s">
        <v>307</v>
      </c>
    </row>
    <row r="6" spans="1:12" ht="27">
      <c r="A6" s="345" t="s">
        <v>312</v>
      </c>
      <c r="B6" s="346"/>
      <c r="C6" s="352" t="s">
        <v>852</v>
      </c>
      <c r="D6" s="348"/>
      <c r="E6" s="348"/>
      <c r="F6" s="348"/>
      <c r="G6" s="136" t="s">
        <v>314</v>
      </c>
      <c r="H6" s="348" t="s">
        <v>327</v>
      </c>
      <c r="I6" s="348"/>
      <c r="J6" s="136" t="s">
        <v>315</v>
      </c>
      <c r="K6" s="352" t="s">
        <v>853</v>
      </c>
      <c r="L6" s="349"/>
    </row>
    <row r="7" spans="1:12" ht="27">
      <c r="A7" s="345" t="s">
        <v>313</v>
      </c>
      <c r="B7" s="346"/>
      <c r="C7" s="347" t="s">
        <v>848</v>
      </c>
      <c r="D7" s="347"/>
      <c r="E7" s="347"/>
      <c r="F7" s="347"/>
      <c r="G7" s="136" t="s">
        <v>314</v>
      </c>
      <c r="H7" s="348" t="s">
        <v>848</v>
      </c>
      <c r="I7" s="348"/>
      <c r="J7" s="136" t="s">
        <v>315</v>
      </c>
      <c r="K7" s="348" t="s">
        <v>848</v>
      </c>
      <c r="L7" s="349"/>
    </row>
    <row r="8" spans="1:12" ht="27">
      <c r="A8" s="141"/>
      <c r="B8" s="136" t="s">
        <v>101</v>
      </c>
      <c r="C8" s="150" t="s">
        <v>615</v>
      </c>
      <c r="D8" s="136" t="s">
        <v>314</v>
      </c>
      <c r="E8" s="334" t="str">
        <f>VLOOKUP(C8,'Ref.3'!M3:P25,3,0)</f>
        <v>Sales Executive</v>
      </c>
      <c r="F8" s="334"/>
      <c r="G8" s="136" t="s">
        <v>311</v>
      </c>
      <c r="H8" s="334" t="str">
        <f>VLOOKUP(C8,'Ref.3'!M3:P25,4,0)</f>
        <v>Resident</v>
      </c>
      <c r="I8" s="334"/>
      <c r="J8" s="136" t="s">
        <v>315</v>
      </c>
      <c r="K8" s="331" t="str">
        <f>VLOOKUP(C8,'Ref.3'!M3:P25,2,0)</f>
        <v>061-421-0222</v>
      </c>
      <c r="L8" s="332"/>
    </row>
    <row r="9" spans="1:12" ht="27">
      <c r="A9" s="141"/>
      <c r="B9" s="136" t="s">
        <v>309</v>
      </c>
      <c r="C9" s="151" t="s">
        <v>218</v>
      </c>
      <c r="D9" s="136" t="s">
        <v>240</v>
      </c>
      <c r="E9" s="330" t="str">
        <f>VLOOKUP(C9,'Ref.3'!B4:G43,2,0)</f>
        <v>BS</v>
      </c>
      <c r="F9" s="330"/>
      <c r="G9" s="136" t="s">
        <v>291</v>
      </c>
      <c r="H9" s="330" t="str">
        <f>VLOOKUP(C9,'Ref.3'!B4:F43,5,0)</f>
        <v xml:space="preserve">AF </v>
      </c>
      <c r="I9" s="330"/>
      <c r="J9" s="136" t="s">
        <v>316</v>
      </c>
      <c r="K9" s="331" t="str">
        <f>VLOOKUP(H9,'Ref.3'!G4:H18,2,0)</f>
        <v>นายธวัชชัย จันทร์โยธา</v>
      </c>
      <c r="L9" s="332"/>
    </row>
    <row r="10" spans="1:12" ht="27">
      <c r="A10" s="142"/>
      <c r="B10" s="136" t="s">
        <v>296</v>
      </c>
      <c r="C10" s="143" t="str">
        <f>C9</f>
        <v>บางซื่อ</v>
      </c>
      <c r="D10" s="136" t="s">
        <v>310</v>
      </c>
      <c r="E10" s="333" t="str">
        <f>VLOOKUP(C9,'Ref.3'!B4:F43,2,0)</f>
        <v>BS</v>
      </c>
      <c r="F10" s="333"/>
      <c r="G10" s="136" t="s">
        <v>390</v>
      </c>
      <c r="H10" s="330" t="str">
        <f>VLOOKUP(C10,'Ref.3'!B4:F43,3,0)</f>
        <v>I</v>
      </c>
      <c r="I10" s="330"/>
      <c r="J10" s="136" t="s">
        <v>315</v>
      </c>
      <c r="K10" s="334" t="str">
        <f>VLOOKUP(K9,'Ref.3'!M29:N42,2,0)</f>
        <v>086-609-2639</v>
      </c>
      <c r="L10" s="335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38" t="s">
        <v>96</v>
      </c>
      <c r="C12" s="339"/>
      <c r="D12" s="339"/>
      <c r="E12" s="339"/>
      <c r="F12" s="339"/>
      <c r="G12" s="340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323" t="s">
        <v>531</v>
      </c>
      <c r="C13" s="324"/>
      <c r="D13" s="324"/>
      <c r="E13" s="324"/>
      <c r="F13" s="324"/>
      <c r="G13" s="325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323" t="s">
        <v>532</v>
      </c>
      <c r="C14" s="324"/>
      <c r="D14" s="324"/>
      <c r="E14" s="324"/>
      <c r="F14" s="324"/>
      <c r="G14" s="325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326" t="s">
        <v>297</v>
      </c>
      <c r="C15" s="327"/>
      <c r="D15" s="327"/>
      <c r="E15" s="327"/>
      <c r="F15" s="327"/>
      <c r="G15" s="328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36" t="s">
        <v>298</v>
      </c>
      <c r="C16" s="336"/>
      <c r="D16" s="336"/>
      <c r="E16" s="336"/>
      <c r="F16" s="336"/>
      <c r="G16" s="336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10">
        <v>5</v>
      </c>
      <c r="B17" s="205" t="s">
        <v>518</v>
      </c>
      <c r="C17" s="206"/>
      <c r="D17" s="205" t="s">
        <v>523</v>
      </c>
      <c r="E17" s="337"/>
      <c r="F17" s="337"/>
      <c r="G17" s="337"/>
      <c r="H17" s="329" t="s">
        <v>299</v>
      </c>
      <c r="I17" s="329"/>
      <c r="J17" s="329"/>
      <c r="K17" s="208">
        <f>SUM(K13:K16)</f>
        <v>0</v>
      </c>
      <c r="L17" s="209" t="s">
        <v>13</v>
      </c>
    </row>
    <row r="18" spans="1:12" ht="24.6">
      <c r="A18" s="311"/>
      <c r="B18" s="210" t="s">
        <v>524</v>
      </c>
      <c r="C18" s="207"/>
      <c r="D18" s="210" t="s">
        <v>525</v>
      </c>
      <c r="E18" s="272"/>
      <c r="F18" s="245" t="s">
        <v>517</v>
      </c>
      <c r="G18" s="207"/>
      <c r="H18" s="308" t="s">
        <v>807</v>
      </c>
      <c r="I18" s="308"/>
      <c r="J18" s="308"/>
      <c r="K18" s="208">
        <f>H14</f>
        <v>0</v>
      </c>
      <c r="L18" s="209" t="s">
        <v>13</v>
      </c>
    </row>
    <row r="19" spans="1:12" ht="24.6">
      <c r="A19" s="312"/>
      <c r="B19" s="210" t="s">
        <v>504</v>
      </c>
      <c r="C19" s="207"/>
      <c r="D19" s="360">
        <v>2567</v>
      </c>
      <c r="E19" s="361"/>
      <c r="F19" s="211"/>
      <c r="G19" s="211"/>
      <c r="H19" s="309" t="s">
        <v>304</v>
      </c>
      <c r="I19" s="309"/>
      <c r="J19" s="309"/>
      <c r="K19" s="212">
        <f>VLOOKUP(H19,'Ref.1'!E280:F285,2,0)</f>
        <v>0</v>
      </c>
      <c r="L19" s="209" t="s">
        <v>13</v>
      </c>
    </row>
    <row r="20" spans="1:12" ht="27.6" thickBot="1">
      <c r="A20" s="213">
        <v>6</v>
      </c>
      <c r="B20" s="315" t="s">
        <v>808</v>
      </c>
      <c r="C20" s="316"/>
      <c r="D20" s="317" t="s">
        <v>809</v>
      </c>
      <c r="E20" s="318"/>
      <c r="F20" s="318"/>
      <c r="G20" s="214">
        <f>H13</f>
        <v>0</v>
      </c>
      <c r="H20" s="215" t="s">
        <v>13</v>
      </c>
      <c r="I20" s="313" t="s">
        <v>810</v>
      </c>
      <c r="J20" s="314"/>
      <c r="K20" s="216">
        <f>K18-K19</f>
        <v>0</v>
      </c>
      <c r="L20" s="217" t="s">
        <v>13</v>
      </c>
    </row>
    <row r="21" spans="1:12" ht="24.6">
      <c r="A21" s="305" t="s">
        <v>521</v>
      </c>
      <c r="B21" s="306"/>
      <c r="C21" s="306"/>
      <c r="D21" s="306"/>
      <c r="E21" s="306"/>
      <c r="F21" s="306"/>
      <c r="G21" s="306"/>
      <c r="H21" s="218"/>
      <c r="I21" s="219"/>
      <c r="J21" s="219"/>
      <c r="K21" s="218"/>
      <c r="L21" s="220"/>
    </row>
    <row r="22" spans="1:12" ht="24.6">
      <c r="A22" s="221" t="s">
        <v>46</v>
      </c>
      <c r="B22" s="307" t="s">
        <v>577</v>
      </c>
      <c r="C22" s="307"/>
      <c r="D22" s="307"/>
      <c r="E22" s="307"/>
      <c r="F22" s="307"/>
      <c r="G22" s="307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276" t="s">
        <v>124</v>
      </c>
      <c r="C23" s="276"/>
      <c r="D23" s="276"/>
      <c r="E23" s="276"/>
      <c r="F23" s="276"/>
      <c r="G23" s="276"/>
      <c r="H23" s="226">
        <f>IFERROR(VLOOKUP(B23,'Ref.1'!$E$2:$F$278,2,FALSE),"")</f>
        <v>4400</v>
      </c>
      <c r="I23" s="227">
        <v>1</v>
      </c>
      <c r="J23" s="228" t="str">
        <f>IFERROR(VLOOKUP(B23,'Ref.1'!$B$2:$C$278,2,FALSE),"")</f>
        <v>ตัว</v>
      </c>
      <c r="K23" s="226">
        <f t="shared" ref="K23:K47" si="2">IFERROR(I23*H23,0)</f>
        <v>4400</v>
      </c>
      <c r="L23" s="229" t="s">
        <v>13</v>
      </c>
    </row>
    <row r="24" spans="1:12" ht="24.6">
      <c r="A24" s="230">
        <v>2</v>
      </c>
      <c r="B24" s="276" t="s">
        <v>21</v>
      </c>
      <c r="C24" s="276"/>
      <c r="D24" s="276"/>
      <c r="E24" s="276"/>
      <c r="F24" s="276"/>
      <c r="G24" s="276"/>
      <c r="H24" s="226">
        <f>IFERROR(VLOOKUP(B24,'Ref.1'!$E$2:$F$278,2,FALSE),"")</f>
        <v>26.75</v>
      </c>
      <c r="I24" s="227">
        <v>1</v>
      </c>
      <c r="J24" s="228" t="str">
        <f>IFERROR(VLOOKUP(B24,'Ref.1'!$B$2:$C$278,2,FALSE),"")</f>
        <v>ตัว</v>
      </c>
      <c r="K24" s="226">
        <f t="shared" si="2"/>
        <v>26.75</v>
      </c>
      <c r="L24" s="231" t="s">
        <v>13</v>
      </c>
    </row>
    <row r="25" spans="1:12" ht="24.6">
      <c r="A25" s="225">
        <v>3</v>
      </c>
      <c r="B25" s="276" t="s">
        <v>153</v>
      </c>
      <c r="C25" s="276"/>
      <c r="D25" s="276"/>
      <c r="E25" s="276"/>
      <c r="F25" s="276"/>
      <c r="G25" s="276"/>
      <c r="H25" s="226">
        <v>870</v>
      </c>
      <c r="I25" s="227">
        <v>1</v>
      </c>
      <c r="J25" s="228" t="s">
        <v>5</v>
      </c>
      <c r="K25" s="226">
        <f t="shared" si="2"/>
        <v>870</v>
      </c>
      <c r="L25" s="231" t="s">
        <v>13</v>
      </c>
    </row>
    <row r="26" spans="1:12" ht="24.6">
      <c r="A26" s="230">
        <v>4</v>
      </c>
      <c r="B26" s="276"/>
      <c r="C26" s="276"/>
      <c r="D26" s="276"/>
      <c r="E26" s="276"/>
      <c r="F26" s="276"/>
      <c r="G26" s="276"/>
      <c r="H26" s="226" t="str">
        <f>IFERROR(VLOOKUP(B26,'Ref.1'!$E$2:$F$278,2,FALSE),"")</f>
        <v/>
      </c>
      <c r="I26" s="227"/>
      <c r="J26" s="228" t="str">
        <f>IFERROR(VLOOKUP(B26,'Ref.1'!$B$2:$C$278,2,FALSE),"")</f>
        <v/>
      </c>
      <c r="K26" s="226">
        <f t="shared" si="2"/>
        <v>0</v>
      </c>
      <c r="L26" s="231" t="s">
        <v>13</v>
      </c>
    </row>
    <row r="27" spans="1:12" ht="24.6">
      <c r="A27" s="225">
        <v>5</v>
      </c>
      <c r="B27" s="276"/>
      <c r="C27" s="276"/>
      <c r="D27" s="276"/>
      <c r="E27" s="276"/>
      <c r="F27" s="276"/>
      <c r="G27" s="276"/>
      <c r="H27" s="226" t="str">
        <f>IFERROR(VLOOKUP(B27,'Ref.1'!$E$2:$F$278,2,FALSE),"")</f>
        <v/>
      </c>
      <c r="I27" s="227"/>
      <c r="J27" s="228" t="str">
        <f>IFERROR(VLOOKUP(B27,'Ref.1'!$B$2:$C$278,2,FALSE),"")</f>
        <v/>
      </c>
      <c r="K27" s="226">
        <f t="shared" si="2"/>
        <v>0</v>
      </c>
      <c r="L27" s="231" t="s">
        <v>13</v>
      </c>
    </row>
    <row r="28" spans="1:12" ht="24.6">
      <c r="A28" s="230">
        <v>6</v>
      </c>
      <c r="B28" s="276"/>
      <c r="C28" s="276"/>
      <c r="D28" s="276"/>
      <c r="E28" s="276"/>
      <c r="F28" s="276"/>
      <c r="G28" s="276"/>
      <c r="H28" s="226" t="str">
        <f>IFERROR(VLOOKUP(B28,'Ref.1'!$E$2:$F$278,2,FALSE),"")</f>
        <v/>
      </c>
      <c r="I28" s="227"/>
      <c r="J28" s="228" t="str">
        <f>IFERROR(VLOOKUP(B28,'Ref.1'!$B$2:$C$278,2,FALSE),"")</f>
        <v/>
      </c>
      <c r="K28" s="226">
        <f t="shared" si="2"/>
        <v>0</v>
      </c>
      <c r="L28" s="231" t="s">
        <v>13</v>
      </c>
    </row>
    <row r="29" spans="1:12" ht="24.6">
      <c r="A29" s="225">
        <v>7</v>
      </c>
      <c r="B29" s="276"/>
      <c r="C29" s="276"/>
      <c r="D29" s="276"/>
      <c r="E29" s="276"/>
      <c r="F29" s="276"/>
      <c r="G29" s="276"/>
      <c r="H29" s="226" t="str">
        <f>IFERROR(VLOOKUP(B29,'Ref.1'!$E$2:$F$278,2,FALSE),"")</f>
        <v/>
      </c>
      <c r="I29" s="227"/>
      <c r="J29" s="228" t="str">
        <f>IFERROR(VLOOKUP(B29,'Ref.1'!$B$2:$C$278,2,FALSE),"")</f>
        <v/>
      </c>
      <c r="K29" s="226">
        <f t="shared" si="2"/>
        <v>0</v>
      </c>
      <c r="L29" s="231" t="s">
        <v>13</v>
      </c>
    </row>
    <row r="30" spans="1:12" ht="24.6">
      <c r="A30" s="230">
        <v>8</v>
      </c>
      <c r="B30" s="276"/>
      <c r="C30" s="276"/>
      <c r="D30" s="276"/>
      <c r="E30" s="276"/>
      <c r="F30" s="276"/>
      <c r="G30" s="276"/>
      <c r="H30" s="226" t="str">
        <f>IFERROR(VLOOKUP(B30,'Ref.1'!$E$2:$F$278,2,FALSE),"")</f>
        <v/>
      </c>
      <c r="I30" s="227"/>
      <c r="J30" s="228" t="str">
        <f>IFERROR(VLOOKUP(B30,'Ref.1'!$B$2:$C$278,2,FALSE),"")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276"/>
      <c r="C31" s="276"/>
      <c r="D31" s="276"/>
      <c r="E31" s="276"/>
      <c r="F31" s="276"/>
      <c r="G31" s="276"/>
      <c r="H31" s="226" t="str">
        <f>IFERROR(VLOOKUP(B31,'Ref.1'!$E$2:$F$278,2,FALSE),"")</f>
        <v/>
      </c>
      <c r="I31" s="227"/>
      <c r="J31" s="228" t="str">
        <f>IFERROR(VLOOKUP(B31,'Ref.1'!$B$2:$C$278,2,FALSE),"")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276"/>
      <c r="C32" s="276"/>
      <c r="D32" s="276"/>
      <c r="E32" s="276"/>
      <c r="F32" s="276"/>
      <c r="G32" s="276"/>
      <c r="H32" s="226" t="str">
        <f>IFERROR(VLOOKUP(B32,'Ref.1'!$E$2:$F$278,2,FALSE),"")</f>
        <v/>
      </c>
      <c r="I32" s="227"/>
      <c r="J32" s="228" t="str">
        <f>IFERROR(VLOOKUP(B32,'Ref.1'!$B$2:$C$278,2,FALSE),"")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276"/>
      <c r="C33" s="276"/>
      <c r="D33" s="276"/>
      <c r="E33" s="276"/>
      <c r="F33" s="276"/>
      <c r="G33" s="276"/>
      <c r="H33" s="226" t="str">
        <f>IFERROR(VLOOKUP(B33,'Ref.1'!$E$2:$F$278,2,FALSE),"")</f>
        <v/>
      </c>
      <c r="I33" s="227"/>
      <c r="J33" s="228" t="str">
        <f>IFERROR(VLOOKUP(B33,'Ref.1'!$B$2:$C$278,2,FALSE),"")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276"/>
      <c r="C34" s="276"/>
      <c r="D34" s="276"/>
      <c r="E34" s="276"/>
      <c r="F34" s="276"/>
      <c r="G34" s="276"/>
      <c r="H34" s="226" t="str">
        <f>IFERROR(VLOOKUP(B34,'Ref.1'!$E$2:$F$278,2,FALSE),"")</f>
        <v/>
      </c>
      <c r="I34" s="227"/>
      <c r="J34" s="228" t="str">
        <f>IFERROR(VLOOKUP(B34,'Ref.1'!$B$2:$C$278,2,FALSE),"")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276"/>
      <c r="C35" s="276"/>
      <c r="D35" s="276"/>
      <c r="E35" s="276"/>
      <c r="F35" s="276"/>
      <c r="G35" s="276"/>
      <c r="H35" s="226" t="str">
        <f>IFERROR(VLOOKUP(B35,'Ref.1'!$E$2:$F$278,2,FALSE),"")</f>
        <v/>
      </c>
      <c r="I35" s="227"/>
      <c r="J35" s="228" t="str">
        <f>IFERROR(VLOOKUP(B35,'Ref.1'!$B$2:$C$278,2,FALSE),"")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319" t="s">
        <v>542</v>
      </c>
      <c r="C36" s="319"/>
      <c r="D36" s="319"/>
      <c r="E36" s="319"/>
      <c r="F36" s="319"/>
      <c r="G36" s="319"/>
      <c r="H36" s="226" t="str">
        <f>IFERROR(VLOOKUP(B36,'Ref.1'!$E$2:$F$278,2,FALSE),"")</f>
        <v/>
      </c>
      <c r="I36" s="227"/>
      <c r="J36" s="228" t="str">
        <f>IFERROR(VLOOKUP(B36,'Ref.1'!$B$2:$C$278,2,FALSE),"")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319" t="s">
        <v>542</v>
      </c>
      <c r="C37" s="319"/>
      <c r="D37" s="319"/>
      <c r="E37" s="319"/>
      <c r="F37" s="319"/>
      <c r="G37" s="319"/>
      <c r="H37" s="226" t="str">
        <f>IFERROR(VLOOKUP(B37,'Ref.1'!$E$2:$F$278,2,FALSE),"")</f>
        <v/>
      </c>
      <c r="I37" s="227"/>
      <c r="J37" s="228" t="str">
        <f>IFERROR(VLOOKUP(B37,'Ref.1'!$B$2:$C$278,2,FALSE),"")</f>
        <v/>
      </c>
      <c r="K37" s="226">
        <f t="shared" si="2"/>
        <v>0</v>
      </c>
      <c r="L37" s="231" t="s">
        <v>13</v>
      </c>
    </row>
    <row r="38" spans="1:12" ht="24.6" hidden="1">
      <c r="A38" s="230">
        <v>16</v>
      </c>
      <c r="B38" s="276"/>
      <c r="C38" s="276"/>
      <c r="D38" s="276"/>
      <c r="E38" s="276"/>
      <c r="F38" s="276"/>
      <c r="G38" s="276"/>
      <c r="H38" s="226" t="str">
        <f>IFERROR(VLOOKUP(B38,'Ref.1'!$E$2:$F$278,2,FALSE),"")</f>
        <v/>
      </c>
      <c r="I38" s="227"/>
      <c r="J38" s="228" t="str">
        <f>IFERROR(VLOOKUP(B38,'Ref.1'!$B$2:$C$278,2,FALSE),"")</f>
        <v/>
      </c>
      <c r="K38" s="226">
        <f t="shared" si="2"/>
        <v>0</v>
      </c>
      <c r="L38" s="231" t="s">
        <v>13</v>
      </c>
    </row>
    <row r="39" spans="1:12" ht="24.6" hidden="1">
      <c r="A39" s="225">
        <v>17</v>
      </c>
      <c r="B39" s="276"/>
      <c r="C39" s="276"/>
      <c r="D39" s="276"/>
      <c r="E39" s="276"/>
      <c r="F39" s="276"/>
      <c r="G39" s="276"/>
      <c r="H39" s="226" t="str">
        <f>IFERROR(VLOOKUP(B39,'Ref.1'!$E$2:$F$278,2,FALSE),"")</f>
        <v/>
      </c>
      <c r="I39" s="227"/>
      <c r="J39" s="228" t="str">
        <f>IFERROR(VLOOKUP(B39,'Ref.1'!$B$2:$C$278,2,FALSE),"")</f>
        <v/>
      </c>
      <c r="K39" s="226">
        <f t="shared" si="2"/>
        <v>0</v>
      </c>
      <c r="L39" s="231" t="s">
        <v>13</v>
      </c>
    </row>
    <row r="40" spans="1:12" ht="24.6" hidden="1">
      <c r="A40" s="230">
        <v>18</v>
      </c>
      <c r="B40" s="286"/>
      <c r="C40" s="287"/>
      <c r="D40" s="287"/>
      <c r="E40" s="287"/>
      <c r="F40" s="287"/>
      <c r="G40" s="288"/>
      <c r="H40" s="226" t="str">
        <f>IFERROR(VLOOKUP(B40,'Ref.1'!$E$2:$F$278,2,FALSE),"")</f>
        <v/>
      </c>
      <c r="I40" s="227"/>
      <c r="J40" s="228" t="str">
        <f>IFERROR(VLOOKUP(B40,'Ref.1'!$B$2:$C$278,2,FALSE),"")</f>
        <v/>
      </c>
      <c r="K40" s="226">
        <f t="shared" si="2"/>
        <v>0</v>
      </c>
      <c r="L40" s="231" t="s">
        <v>13</v>
      </c>
    </row>
    <row r="41" spans="1:12" ht="24.6" hidden="1">
      <c r="A41" s="225">
        <v>19</v>
      </c>
      <c r="B41" s="319" t="s">
        <v>542</v>
      </c>
      <c r="C41" s="319"/>
      <c r="D41" s="319"/>
      <c r="E41" s="319"/>
      <c r="F41" s="319"/>
      <c r="G41" s="319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 hidden="1">
      <c r="A42" s="230">
        <v>20</v>
      </c>
      <c r="B42" s="319" t="s">
        <v>542</v>
      </c>
      <c r="C42" s="319"/>
      <c r="D42" s="319"/>
      <c r="E42" s="319"/>
      <c r="F42" s="319"/>
      <c r="G42" s="319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20"/>
      <c r="C43" s="321"/>
      <c r="D43" s="321"/>
      <c r="E43" s="321"/>
      <c r="F43" s="321"/>
      <c r="G43" s="322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286"/>
      <c r="C44" s="287"/>
      <c r="D44" s="287"/>
      <c r="E44" s="287"/>
      <c r="F44" s="287"/>
      <c r="G44" s="288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286"/>
      <c r="C45" s="287"/>
      <c r="D45" s="287"/>
      <c r="E45" s="287"/>
      <c r="F45" s="287"/>
      <c r="G45" s="288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286"/>
      <c r="C46" s="287"/>
      <c r="D46" s="287"/>
      <c r="E46" s="287"/>
      <c r="F46" s="287"/>
      <c r="G46" s="288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286"/>
      <c r="C47" s="287"/>
      <c r="D47" s="287"/>
      <c r="E47" s="287"/>
      <c r="F47" s="287"/>
      <c r="G47" s="288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299" t="s">
        <v>97</v>
      </c>
      <c r="B48" s="300"/>
      <c r="C48" s="300"/>
      <c r="D48" s="300"/>
      <c r="E48" s="300"/>
      <c r="F48" s="300"/>
      <c r="G48" s="300"/>
      <c r="H48" s="300"/>
      <c r="I48" s="300"/>
      <c r="J48" s="300"/>
      <c r="K48" s="234">
        <f>SUM(K23:K47)</f>
        <v>5296.75</v>
      </c>
      <c r="L48" s="235" t="s">
        <v>13</v>
      </c>
    </row>
    <row r="49" spans="1:12" ht="24.6" hidden="1">
      <c r="A49" s="301" t="s">
        <v>337</v>
      </c>
      <c r="B49" s="302"/>
      <c r="C49" s="302"/>
      <c r="D49" s="302"/>
      <c r="E49" s="302"/>
      <c r="F49" s="302"/>
      <c r="G49" s="302"/>
      <c r="H49" s="302"/>
      <c r="I49" s="302"/>
      <c r="J49" s="302"/>
      <c r="K49" s="302"/>
      <c r="L49" s="303"/>
    </row>
    <row r="50" spans="1:12" ht="27" hidden="1">
      <c r="A50" s="236" t="s">
        <v>46</v>
      </c>
      <c r="B50" s="304" t="s">
        <v>88</v>
      </c>
      <c r="C50" s="304"/>
      <c r="D50" s="304"/>
      <c r="E50" s="304"/>
      <c r="F50" s="304"/>
      <c r="G50" s="304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276" t="s">
        <v>488</v>
      </c>
      <c r="C51" s="276"/>
      <c r="D51" s="276"/>
      <c r="E51" s="276"/>
      <c r="F51" s="276"/>
      <c r="G51" s="276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276" t="s">
        <v>489</v>
      </c>
      <c r="C52" s="276"/>
      <c r="D52" s="276"/>
      <c r="E52" s="276"/>
      <c r="F52" s="276"/>
      <c r="G52" s="276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276" t="s">
        <v>129</v>
      </c>
      <c r="C53" s="276"/>
      <c r="D53" s="276"/>
      <c r="E53" s="276"/>
      <c r="F53" s="276"/>
      <c r="G53" s="276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276" t="s">
        <v>130</v>
      </c>
      <c r="C54" s="276"/>
      <c r="D54" s="276"/>
      <c r="E54" s="276"/>
      <c r="F54" s="276"/>
      <c r="G54" s="276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286" t="s">
        <v>131</v>
      </c>
      <c r="C55" s="287"/>
      <c r="D55" s="287"/>
      <c r="E55" s="287"/>
      <c r="F55" s="287"/>
      <c r="G55" s="288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286" t="s">
        <v>41</v>
      </c>
      <c r="C56" s="287"/>
      <c r="D56" s="287"/>
      <c r="E56" s="287"/>
      <c r="F56" s="287"/>
      <c r="G56" s="288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286"/>
      <c r="C57" s="287"/>
      <c r="D57" s="287"/>
      <c r="E57" s="287"/>
      <c r="F57" s="287"/>
      <c r="G57" s="288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286"/>
      <c r="C58" s="287"/>
      <c r="D58" s="287"/>
      <c r="E58" s="287"/>
      <c r="F58" s="287"/>
      <c r="G58" s="288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286"/>
      <c r="C59" s="287"/>
      <c r="D59" s="287"/>
      <c r="E59" s="287"/>
      <c r="F59" s="287"/>
      <c r="G59" s="288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286"/>
      <c r="C60" s="287"/>
      <c r="D60" s="287"/>
      <c r="E60" s="287"/>
      <c r="F60" s="287"/>
      <c r="G60" s="288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286"/>
      <c r="C61" s="287"/>
      <c r="D61" s="287"/>
      <c r="E61" s="287"/>
      <c r="F61" s="287"/>
      <c r="G61" s="288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286"/>
      <c r="C62" s="287"/>
      <c r="D62" s="287"/>
      <c r="E62" s="287"/>
      <c r="F62" s="287"/>
      <c r="G62" s="288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298"/>
      <c r="C81" s="298"/>
      <c r="D81" s="298"/>
      <c r="E81" s="298"/>
      <c r="F81" s="298"/>
      <c r="G81" s="298"/>
      <c r="H81" s="252"/>
      <c r="I81" s="285" t="s">
        <v>97</v>
      </c>
      <c r="J81" s="285"/>
      <c r="K81" s="253">
        <f>SUM(K51:K80)</f>
        <v>0</v>
      </c>
      <c r="L81" s="254" t="s">
        <v>13</v>
      </c>
    </row>
    <row r="82" spans="1:12" ht="24.6">
      <c r="A82" s="255"/>
      <c r="B82" s="277" t="s">
        <v>707</v>
      </c>
      <c r="C82" s="278"/>
      <c r="D82" s="278"/>
      <c r="E82" s="278"/>
      <c r="F82" s="278"/>
      <c r="G82" s="279"/>
      <c r="H82" s="256"/>
      <c r="I82" s="257"/>
      <c r="J82" s="257"/>
      <c r="K82" s="256"/>
      <c r="L82" s="258"/>
    </row>
    <row r="83" spans="1:12" ht="24.6">
      <c r="A83" s="259" t="s">
        <v>46</v>
      </c>
      <c r="B83" s="280" t="s">
        <v>96</v>
      </c>
      <c r="C83" s="280"/>
      <c r="D83" s="280"/>
      <c r="E83" s="280"/>
      <c r="F83" s="280"/>
      <c r="G83" s="280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276"/>
      <c r="C84" s="276"/>
      <c r="D84" s="276"/>
      <c r="E84" s="276"/>
      <c r="F84" s="276"/>
      <c r="G84" s="276"/>
      <c r="H84" s="226" t="str">
        <f t="shared" ref="H84:H98" si="10">IFERROR(VLOOKUP(B84,Priceนอกอาคาร,2,FALSE),"")</f>
        <v/>
      </c>
      <c r="I84" s="227"/>
      <c r="J84" s="228" t="str">
        <f t="shared" ref="J84:J98" si="11">IFERROR(VLOOKUP(B84,หน่วยนอกอาคาร,2,FALSE),"")</f>
        <v/>
      </c>
      <c r="K84" s="226">
        <f t="shared" ref="K84:K98" si="12">IFERROR(I84*H84,0)</f>
        <v>0</v>
      </c>
      <c r="L84" s="264" t="s">
        <v>13</v>
      </c>
    </row>
    <row r="85" spans="1:12" ht="24.6">
      <c r="A85" s="263">
        <v>2</v>
      </c>
      <c r="B85" s="276"/>
      <c r="C85" s="276"/>
      <c r="D85" s="276"/>
      <c r="E85" s="276"/>
      <c r="F85" s="276"/>
      <c r="G85" s="276"/>
      <c r="H85" s="226" t="str">
        <f t="shared" si="10"/>
        <v/>
      </c>
      <c r="I85" s="232"/>
      <c r="J85" s="228" t="str">
        <f t="shared" si="11"/>
        <v/>
      </c>
      <c r="K85" s="226">
        <f t="shared" si="12"/>
        <v>0</v>
      </c>
      <c r="L85" s="264" t="s">
        <v>13</v>
      </c>
    </row>
    <row r="86" spans="1:12" ht="69.599999999999994" hidden="1" customHeight="1">
      <c r="A86" s="263">
        <v>3</v>
      </c>
      <c r="B86" s="291"/>
      <c r="C86" s="292"/>
      <c r="D86" s="292"/>
      <c r="E86" s="292"/>
      <c r="F86" s="292"/>
      <c r="G86" s="293"/>
      <c r="H86" s="226" t="str">
        <f t="shared" si="10"/>
        <v/>
      </c>
      <c r="I86" s="232"/>
      <c r="J86" s="228" t="str">
        <f t="shared" ref="J86" si="13">IFERROR(VLOOKUP(B86,หน่วยนอกอาคาร,2,FALSE),"")</f>
        <v/>
      </c>
      <c r="K86" s="226">
        <f t="shared" ref="K86" si="14">IFERROR(I86*H86,0)</f>
        <v>0</v>
      </c>
      <c r="L86" s="264" t="s">
        <v>13</v>
      </c>
    </row>
    <row r="87" spans="1:12" ht="24.6" hidden="1">
      <c r="A87" s="263">
        <v>4</v>
      </c>
      <c r="B87" s="291"/>
      <c r="C87" s="292"/>
      <c r="D87" s="292"/>
      <c r="E87" s="292"/>
      <c r="F87" s="292"/>
      <c r="G87" s="293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291"/>
      <c r="C88" s="292"/>
      <c r="D88" s="292"/>
      <c r="E88" s="292"/>
      <c r="F88" s="292"/>
      <c r="G88" s="293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276"/>
      <c r="C89" s="276"/>
      <c r="D89" s="276"/>
      <c r="E89" s="276"/>
      <c r="F89" s="276"/>
      <c r="G89" s="276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299" t="s">
        <v>97</v>
      </c>
      <c r="B90" s="300"/>
      <c r="C90" s="300"/>
      <c r="D90" s="300"/>
      <c r="E90" s="300"/>
      <c r="F90" s="300"/>
      <c r="G90" s="300"/>
      <c r="H90" s="300"/>
      <c r="I90" s="300"/>
      <c r="J90" s="300"/>
      <c r="K90" s="265">
        <f>SUM(K84:K89)</f>
        <v>0</v>
      </c>
      <c r="L90" s="266" t="s">
        <v>13</v>
      </c>
    </row>
    <row r="91" spans="1:12" ht="24.6">
      <c r="A91" s="255"/>
      <c r="B91" s="277" t="s">
        <v>450</v>
      </c>
      <c r="C91" s="278"/>
      <c r="D91" s="278"/>
      <c r="E91" s="278"/>
      <c r="F91" s="278"/>
      <c r="G91" s="279"/>
      <c r="H91" s="256"/>
      <c r="I91" s="257"/>
      <c r="J91" s="257"/>
      <c r="K91" s="256"/>
      <c r="L91" s="258"/>
    </row>
    <row r="92" spans="1:12" ht="24.6">
      <c r="A92" s="259" t="s">
        <v>46</v>
      </c>
      <c r="B92" s="280" t="s">
        <v>96</v>
      </c>
      <c r="C92" s="280"/>
      <c r="D92" s="280"/>
      <c r="E92" s="280"/>
      <c r="F92" s="280"/>
      <c r="G92" s="280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276" t="s">
        <v>422</v>
      </c>
      <c r="C93" s="276"/>
      <c r="D93" s="276"/>
      <c r="E93" s="276"/>
      <c r="F93" s="276"/>
      <c r="G93" s="276"/>
      <c r="H93" s="226">
        <f t="shared" ref="H93:H95" si="17">IFERROR(VLOOKUP(B93,Priceนอกอาคาร,2,FALSE),"")</f>
        <v>2000</v>
      </c>
      <c r="I93" s="227">
        <v>1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2000</v>
      </c>
      <c r="L93" s="264" t="s">
        <v>13</v>
      </c>
    </row>
    <row r="94" spans="1:12" ht="25.2" thickBot="1">
      <c r="A94" s="263">
        <v>2</v>
      </c>
      <c r="B94" s="276"/>
      <c r="C94" s="276"/>
      <c r="D94" s="276"/>
      <c r="E94" s="276"/>
      <c r="F94" s="276"/>
      <c r="G94" s="276"/>
      <c r="H94" s="226" t="str">
        <f t="shared" si="17"/>
        <v/>
      </c>
      <c r="I94" s="232"/>
      <c r="J94" s="228" t="str">
        <f t="shared" si="18"/>
        <v/>
      </c>
      <c r="K94" s="226">
        <f t="shared" si="19"/>
        <v>0</v>
      </c>
      <c r="L94" s="264" t="s">
        <v>13</v>
      </c>
    </row>
    <row r="95" spans="1:12" ht="25.2" hidden="1" thickBot="1">
      <c r="A95" s="263">
        <v>3</v>
      </c>
      <c r="B95" s="276"/>
      <c r="C95" s="276"/>
      <c r="D95" s="276"/>
      <c r="E95" s="276"/>
      <c r="F95" s="276"/>
      <c r="G95" s="276"/>
      <c r="H95" s="226" t="str">
        <f t="shared" si="17"/>
        <v/>
      </c>
      <c r="I95" s="232"/>
      <c r="J95" s="228" t="str">
        <f t="shared" si="18"/>
        <v/>
      </c>
      <c r="K95" s="226">
        <f t="shared" si="19"/>
        <v>0</v>
      </c>
      <c r="L95" s="264" t="s">
        <v>13</v>
      </c>
    </row>
    <row r="96" spans="1:12" ht="24.6" hidden="1">
      <c r="A96" s="263">
        <v>4</v>
      </c>
      <c r="B96" s="276"/>
      <c r="C96" s="276"/>
      <c r="D96" s="276"/>
      <c r="E96" s="276"/>
      <c r="F96" s="276"/>
      <c r="G96" s="276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289"/>
      <c r="C97" s="289"/>
      <c r="D97" s="289"/>
      <c r="E97" s="289"/>
      <c r="F97" s="289"/>
      <c r="G97" s="289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294"/>
      <c r="C98" s="295"/>
      <c r="D98" s="295"/>
      <c r="E98" s="295"/>
      <c r="F98" s="295"/>
      <c r="G98" s="29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281" t="s">
        <v>856</v>
      </c>
      <c r="C99" s="281"/>
      <c r="D99" s="281"/>
      <c r="E99" s="281"/>
      <c r="F99" s="281"/>
      <c r="G99" s="281"/>
      <c r="H99" s="33"/>
      <c r="I99" s="297" t="s">
        <v>97</v>
      </c>
      <c r="J99" s="297"/>
      <c r="K99" s="163">
        <f>SUM(K93:K97)</f>
        <v>2000</v>
      </c>
      <c r="L99" s="26" t="s">
        <v>13</v>
      </c>
    </row>
    <row r="100" spans="1:16" ht="6.6" hidden="1" customHeight="1">
      <c r="A100" s="32"/>
      <c r="B100" s="281"/>
      <c r="C100" s="281"/>
      <c r="D100" s="281"/>
      <c r="E100" s="281"/>
      <c r="F100" s="281"/>
      <c r="G100" s="281"/>
      <c r="H100" s="33"/>
      <c r="I100" s="35"/>
      <c r="J100" s="35"/>
      <c r="K100" s="34"/>
      <c r="L100" s="26"/>
    </row>
    <row r="101" spans="1:16" ht="28.8">
      <c r="A101" s="27"/>
      <c r="B101" s="281"/>
      <c r="C101" s="281"/>
      <c r="D101" s="281"/>
      <c r="E101" s="281"/>
      <c r="F101" s="281"/>
      <c r="G101" s="281"/>
      <c r="H101" s="96"/>
      <c r="I101" s="27"/>
      <c r="J101" s="36" t="s">
        <v>98</v>
      </c>
      <c r="K101" s="116">
        <f>K90+K81+K48+K99</f>
        <v>7296.75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7296.75</v>
      </c>
      <c r="L103" s="37" t="s">
        <v>13</v>
      </c>
    </row>
    <row r="104" spans="1:16" ht="29.4" thickTop="1">
      <c r="A104" s="27"/>
      <c r="B104" s="281"/>
      <c r="C104" s="281"/>
      <c r="D104" s="281"/>
      <c r="E104" s="281"/>
      <c r="F104" s="281"/>
      <c r="G104" s="281"/>
      <c r="H104" s="290" t="s">
        <v>443</v>
      </c>
      <c r="I104" s="290"/>
      <c r="J104" s="290"/>
      <c r="K104" s="94" t="e">
        <f>(K48+K90-K102)/(K20+G20)</f>
        <v>#DIV/0!</v>
      </c>
      <c r="L104" s="37" t="s">
        <v>51</v>
      </c>
    </row>
    <row r="105" spans="1:16" ht="28.8">
      <c r="A105" s="38"/>
      <c r="B105" s="281"/>
      <c r="C105" s="281"/>
      <c r="D105" s="281"/>
      <c r="E105" s="281"/>
      <c r="F105" s="281"/>
      <c r="G105" s="281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281"/>
      <c r="C106" s="281"/>
      <c r="D106" s="281"/>
      <c r="E106" s="281"/>
      <c r="F106" s="281"/>
      <c r="G106" s="281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282" t="s">
        <v>580</v>
      </c>
      <c r="B107" s="282"/>
      <c r="C107" s="282"/>
      <c r="D107" s="283" t="s">
        <v>806</v>
      </c>
      <c r="E107" s="283"/>
      <c r="F107" s="283"/>
      <c r="G107" s="283"/>
      <c r="H107" s="283" t="s">
        <v>708</v>
      </c>
      <c r="I107" s="283"/>
      <c r="J107" s="283"/>
      <c r="K107" s="283"/>
      <c r="L107" s="283"/>
    </row>
    <row r="108" spans="1:16" ht="49.35" customHeight="1">
      <c r="A108" s="283" t="s">
        <v>490</v>
      </c>
      <c r="B108" s="283"/>
      <c r="C108" s="283"/>
      <c r="D108" s="283" t="s">
        <v>490</v>
      </c>
      <c r="E108" s="283"/>
      <c r="F108" s="283"/>
      <c r="G108" s="283"/>
      <c r="H108" s="283" t="s">
        <v>576</v>
      </c>
      <c r="I108" s="283"/>
      <c r="J108" s="283"/>
      <c r="K108" s="283"/>
      <c r="L108" s="283"/>
    </row>
    <row r="109" spans="1:16" ht="20.55" customHeight="1">
      <c r="A109" s="284" t="str">
        <f>C8</f>
        <v>นายณรงศ์ศักย์  เหล่ารัตนเวช</v>
      </c>
      <c r="B109" s="284"/>
      <c r="C109" s="284"/>
      <c r="D109" s="274" t="s">
        <v>243</v>
      </c>
      <c r="E109" s="274"/>
      <c r="F109" s="274"/>
      <c r="G109" s="274"/>
      <c r="H109" s="274" t="s">
        <v>840</v>
      </c>
      <c r="I109" s="274"/>
      <c r="J109" s="274"/>
      <c r="K109" s="274"/>
      <c r="L109" s="274"/>
    </row>
    <row r="110" spans="1:16" ht="20.55" customHeight="1">
      <c r="A110" s="274" t="str">
        <f>VLOOKUP(A109,'Ref.3'!M3:O25,3,0)</f>
        <v>Sales Executive</v>
      </c>
      <c r="B110" s="274"/>
      <c r="C110" s="274"/>
      <c r="D110" s="274" t="str">
        <f>VLOOKUP(D109,'Ref.3'!O29:P34,2,0)</f>
        <v xml:space="preserve"> Assistant Sales Director Acting for Sales Director</v>
      </c>
      <c r="E110" s="274"/>
      <c r="F110" s="274"/>
      <c r="G110" s="274"/>
      <c r="H110" s="275" t="s">
        <v>614</v>
      </c>
      <c r="I110" s="275"/>
      <c r="J110" s="275"/>
      <c r="K110" s="275"/>
      <c r="L110" s="275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273"/>
      <c r="O111" s="273"/>
      <c r="P111" s="273"/>
    </row>
    <row r="112" spans="1:16" ht="24.6">
      <c r="A112" s="283" t="str">
        <f>VLOOKUP(A114,'Ref.3'!I14:J161,2,0)</f>
        <v xml:space="preserve">ผู้อนุมัติส่วนงาน Service </v>
      </c>
      <c r="B112" s="283"/>
      <c r="C112" s="283"/>
      <c r="D112" s="283"/>
      <c r="E112" s="283"/>
      <c r="F112" s="283"/>
      <c r="G112" s="283"/>
      <c r="H112" s="283" t="s">
        <v>706</v>
      </c>
      <c r="I112" s="283"/>
      <c r="J112" s="283"/>
      <c r="K112" s="283"/>
      <c r="L112" s="283"/>
    </row>
    <row r="113" spans="1:12" ht="49.35" customHeight="1">
      <c r="A113" s="283" t="s">
        <v>490</v>
      </c>
      <c r="B113" s="283"/>
      <c r="C113" s="283"/>
      <c r="D113" s="283"/>
      <c r="E113" s="283"/>
      <c r="F113" s="283"/>
      <c r="G113" s="283"/>
      <c r="H113" s="283" t="s">
        <v>491</v>
      </c>
      <c r="I113" s="283"/>
      <c r="J113" s="283"/>
      <c r="K113" s="283"/>
      <c r="L113" s="283"/>
    </row>
    <row r="114" spans="1:12" ht="20.55" customHeight="1">
      <c r="A114" s="274" t="s">
        <v>647</v>
      </c>
      <c r="B114" s="274"/>
      <c r="C114" s="274"/>
      <c r="D114" s="284"/>
      <c r="E114" s="284"/>
      <c r="F114" s="284"/>
      <c r="G114" s="284"/>
      <c r="H114" s="284" t="s">
        <v>539</v>
      </c>
      <c r="I114" s="284"/>
      <c r="J114" s="284"/>
      <c r="K114" s="284"/>
      <c r="L114" s="284"/>
    </row>
    <row r="115" spans="1:12" ht="24.6">
      <c r="A115" s="274" t="str">
        <f>VLOOKUP(A114,'Ref.3'!I14:K16,3,0)</f>
        <v>ผู้ช่วยผู้อำนวยการส่วนงานบริการ</v>
      </c>
      <c r="B115" s="274"/>
      <c r="C115" s="274"/>
      <c r="D115" s="274"/>
      <c r="E115" s="274"/>
      <c r="F115" s="274"/>
      <c r="G115" s="274"/>
      <c r="H115" s="274" t="str">
        <f>VLOOKUP(H114,'Ref.3'!I8:J10,2,0)</f>
        <v>ผู้อนุมัติสายงาน Cable</v>
      </c>
      <c r="I115" s="274"/>
      <c r="J115" s="274"/>
      <c r="K115" s="274"/>
      <c r="L115" s="274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</mergeCells>
  <phoneticPr fontId="5" type="noConversion"/>
  <dataValidations count="1">
    <dataValidation type="list" allowBlank="1" showInputMessage="1" showErrorMessage="1" sqref="B51:B80 B43:B47 B23:B24 B26:B35 B38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7" fitToHeight="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2024-09-23T06:45:04Z</cp:lastPrinted>
  <dcterms:created xsi:type="dcterms:W3CDTF">2021-08-28T09:02:17Z</dcterms:created>
  <dcterms:modified xsi:type="dcterms:W3CDTF">2024-09-23T06:45:08Z</dcterms:modified>
</cp:coreProperties>
</file>